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ntiya\Documents\SKRIPSI CHECK\PENGESAHAN ARTIKEL-KARYA ILMIAH\"/>
    </mc:Choice>
  </mc:AlternateContent>
  <bookViews>
    <workbookView xWindow="0" yWindow="0" windowWidth="20490" windowHeight="7755" activeTab="1"/>
  </bookViews>
  <sheets>
    <sheet name="A.R" sheetId="1" r:id="rId1"/>
    <sheet name="TABULASI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2" i="2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2" i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2" i="2"/>
  <c r="N4" i="1"/>
  <c r="N6" i="1"/>
  <c r="N7" i="1"/>
  <c r="N8" i="1"/>
  <c r="N10" i="1"/>
  <c r="N12" i="1"/>
  <c r="N14" i="1"/>
  <c r="N15" i="1"/>
  <c r="N16" i="1"/>
  <c r="N18" i="1"/>
  <c r="N20" i="1"/>
  <c r="N22" i="1"/>
  <c r="N23" i="1"/>
  <c r="N24" i="1"/>
  <c r="N26" i="1"/>
  <c r="N28" i="1"/>
  <c r="N30" i="1"/>
  <c r="N31" i="1"/>
  <c r="N32" i="1"/>
  <c r="N34" i="1"/>
  <c r="N36" i="1"/>
  <c r="N2" i="1"/>
  <c r="C3" i="2"/>
  <c r="C4" i="2"/>
  <c r="D4" i="2" s="1"/>
  <c r="F4" i="2" s="1"/>
  <c r="C5" i="2"/>
  <c r="C6" i="2"/>
  <c r="D6" i="2" s="1"/>
  <c r="F6" i="2" s="1"/>
  <c r="C7" i="2"/>
  <c r="D7" i="2" s="1"/>
  <c r="F7" i="2" s="1"/>
  <c r="C8" i="2"/>
  <c r="D8" i="2" s="1"/>
  <c r="F8" i="2" s="1"/>
  <c r="C9" i="2"/>
  <c r="C10" i="2"/>
  <c r="D10" i="2" s="1"/>
  <c r="F10" i="2" s="1"/>
  <c r="C11" i="2"/>
  <c r="C12" i="2"/>
  <c r="D12" i="2" s="1"/>
  <c r="F12" i="2" s="1"/>
  <c r="C13" i="2"/>
  <c r="C14" i="2"/>
  <c r="D14" i="2" s="1"/>
  <c r="F14" i="2" s="1"/>
  <c r="C15" i="2"/>
  <c r="D15" i="2" s="1"/>
  <c r="F15" i="2" s="1"/>
  <c r="C16" i="2"/>
  <c r="D16" i="2" s="1"/>
  <c r="F16" i="2" s="1"/>
  <c r="C17" i="2"/>
  <c r="C18" i="2"/>
  <c r="D18" i="2" s="1"/>
  <c r="F18" i="2" s="1"/>
  <c r="C19" i="2"/>
  <c r="C20" i="2"/>
  <c r="D20" i="2" s="1"/>
  <c r="F20" i="2" s="1"/>
  <c r="C21" i="2"/>
  <c r="C22" i="2"/>
  <c r="D22" i="2" s="1"/>
  <c r="F22" i="2" s="1"/>
  <c r="C23" i="2"/>
  <c r="D23" i="2" s="1"/>
  <c r="F23" i="2" s="1"/>
  <c r="C24" i="2"/>
  <c r="D24" i="2" s="1"/>
  <c r="F24" i="2" s="1"/>
  <c r="C25" i="2"/>
  <c r="C26" i="2"/>
  <c r="D26" i="2" s="1"/>
  <c r="F26" i="2" s="1"/>
  <c r="C27" i="2"/>
  <c r="C28" i="2"/>
  <c r="D28" i="2" s="1"/>
  <c r="F28" i="2" s="1"/>
  <c r="C29" i="2"/>
  <c r="C30" i="2"/>
  <c r="D30" i="2" s="1"/>
  <c r="F30" i="2" s="1"/>
  <c r="C31" i="2"/>
  <c r="D31" i="2" s="1"/>
  <c r="F31" i="2" s="1"/>
  <c r="C32" i="2"/>
  <c r="D32" i="2" s="1"/>
  <c r="F32" i="2" s="1"/>
  <c r="C33" i="2"/>
  <c r="C34" i="2"/>
  <c r="D34" i="2" s="1"/>
  <c r="F34" i="2" s="1"/>
  <c r="C35" i="2"/>
  <c r="C36" i="2"/>
  <c r="D36" i="2" s="1"/>
  <c r="F36" i="2" s="1"/>
  <c r="C37" i="2"/>
  <c r="C2" i="2"/>
  <c r="D2" i="2" s="1"/>
  <c r="F2" i="2" s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2" i="2"/>
  <c r="G37" i="1"/>
  <c r="N37" i="1" s="1"/>
  <c r="G35" i="1"/>
  <c r="N35" i="1" s="1"/>
  <c r="G33" i="1"/>
  <c r="N33" i="1" s="1"/>
  <c r="D33" i="2" s="1"/>
  <c r="F33" i="2" s="1"/>
  <c r="G31" i="1"/>
  <c r="G29" i="1"/>
  <c r="N29" i="1" s="1"/>
  <c r="D29" i="2" s="1"/>
  <c r="F29" i="2" s="1"/>
  <c r="G27" i="1"/>
  <c r="N27" i="1" s="1"/>
  <c r="G25" i="1"/>
  <c r="N25" i="1" s="1"/>
  <c r="D25" i="2" s="1"/>
  <c r="F25" i="2" s="1"/>
  <c r="G23" i="1"/>
  <c r="G21" i="1"/>
  <c r="N21" i="1" s="1"/>
  <c r="D21" i="2" s="1"/>
  <c r="F21" i="2" s="1"/>
  <c r="G19" i="1"/>
  <c r="N19" i="1" s="1"/>
  <c r="G17" i="1"/>
  <c r="N17" i="1" s="1"/>
  <c r="D17" i="2" s="1"/>
  <c r="F17" i="2" s="1"/>
  <c r="G15" i="1"/>
  <c r="G13" i="1"/>
  <c r="N13" i="1" s="1"/>
  <c r="D13" i="2" s="1"/>
  <c r="F13" i="2" s="1"/>
  <c r="G11" i="1"/>
  <c r="N11" i="1" s="1"/>
  <c r="G9" i="1"/>
  <c r="N9" i="1" s="1"/>
  <c r="D9" i="2" s="1"/>
  <c r="F9" i="2" s="1"/>
  <c r="G7" i="1"/>
  <c r="G5" i="1"/>
  <c r="N5" i="1" s="1"/>
  <c r="D5" i="2" s="1"/>
  <c r="F5" i="2" s="1"/>
  <c r="G3" i="1"/>
  <c r="N3" i="1" s="1"/>
  <c r="D35" i="2" l="1"/>
  <c r="F35" i="2" s="1"/>
  <c r="D27" i="2"/>
  <c r="F27" i="2" s="1"/>
  <c r="D19" i="2"/>
  <c r="F19" i="2" s="1"/>
  <c r="D11" i="2"/>
  <c r="F11" i="2" s="1"/>
  <c r="D3" i="2"/>
  <c r="F3" i="2" s="1"/>
  <c r="D37" i="2"/>
  <c r="F37" i="2" s="1"/>
</calcChain>
</file>

<file path=xl/sharedStrings.xml><?xml version="1.0" encoding="utf-8"?>
<sst xmlns="http://schemas.openxmlformats.org/spreadsheetml/2006/main" count="79" uniqueCount="67">
  <si>
    <t>ACES</t>
  </si>
  <si>
    <t>Ace Hardware Indonesia Tbk</t>
  </si>
  <si>
    <t>AMRT</t>
  </si>
  <si>
    <t>Sumber Alfaria Trijaya Tbk</t>
  </si>
  <si>
    <t>CENT</t>
  </si>
  <si>
    <t>Centratama Telekomunikasi Indonesia Tbk</t>
  </si>
  <si>
    <t>CSAP</t>
  </si>
  <si>
    <t>Catur Sentosa Adiprana Tbk</t>
  </si>
  <si>
    <t>DIVA</t>
  </si>
  <si>
    <t>Distribusi Voucher Nusantara Tbk</t>
  </si>
  <si>
    <t>ECII</t>
  </si>
  <si>
    <t>Electronic City Indonesia Tbk</t>
  </si>
  <si>
    <t>HERO</t>
  </si>
  <si>
    <t>Hero Supermarket Tbk</t>
  </si>
  <si>
    <t>KIOS</t>
  </si>
  <si>
    <t>Kioson Komersial Indonesia Tbk</t>
  </si>
  <si>
    <t>KOIN</t>
  </si>
  <si>
    <t>Kokoh Inti Arebama Tbk</t>
  </si>
  <si>
    <t>LPPF</t>
  </si>
  <si>
    <t>Matahari Department Store Tbk</t>
  </si>
  <si>
    <t>MAPA</t>
  </si>
  <si>
    <t>MAP Aktif Adiperkasa Tbk.</t>
  </si>
  <si>
    <t>MAPI</t>
  </si>
  <si>
    <t>Mitra Adiperkasa Tbk</t>
  </si>
  <si>
    <t>MCAS</t>
  </si>
  <si>
    <t>M Cash Integrasi Tbk</t>
  </si>
  <si>
    <t>MKNT</t>
  </si>
  <si>
    <t>Mitra Komunikasi Nusantara Tbk</t>
  </si>
  <si>
    <t>MPPA</t>
  </si>
  <si>
    <t>Matahari Putra Prima Tbk</t>
  </si>
  <si>
    <t>NFCX</t>
  </si>
  <si>
    <t>NFC Indonesia Tbk</t>
  </si>
  <si>
    <t>RALS</t>
  </si>
  <si>
    <t>Ramayana Lestari Sentosa Tbk</t>
  </si>
  <si>
    <t>TRIO</t>
  </si>
  <si>
    <t>Trikomsel Tbk</t>
  </si>
  <si>
    <t>NO</t>
  </si>
  <si>
    <t>KODE</t>
  </si>
  <si>
    <t>NAMA PERUSAHAAN</t>
  </si>
  <si>
    <t>TAHUN</t>
  </si>
  <si>
    <t>Penjualan</t>
  </si>
  <si>
    <t>Total Aset</t>
  </si>
  <si>
    <t>Laba Bersih</t>
  </si>
  <si>
    <t>Total Aset t-1</t>
  </si>
  <si>
    <t>Harga saham closed</t>
  </si>
  <si>
    <t>Saham Beredar</t>
  </si>
  <si>
    <t>Ekuitas</t>
  </si>
  <si>
    <t>Total Hutang</t>
  </si>
  <si>
    <t>SATUAN</t>
  </si>
  <si>
    <t>RUPIAH</t>
  </si>
  <si>
    <t>JUTAAN</t>
  </si>
  <si>
    <t>ribuan</t>
  </si>
  <si>
    <t>Rupiah</t>
  </si>
  <si>
    <t>jutaan Rupiah,</t>
  </si>
  <si>
    <t>jutaan Rupiah</t>
  </si>
  <si>
    <t>Jutaan Rupiah</t>
  </si>
  <si>
    <t>TATO</t>
  </si>
  <si>
    <t>NPM</t>
  </si>
  <si>
    <t>Perputaran Aset</t>
  </si>
  <si>
    <t>ROI</t>
  </si>
  <si>
    <r>
      <t>ATR = Total penjualan / (jumlah aset pada awal tahun + jumlah aset pada akhir tahun) / 2)</t>
    </r>
    <r>
      <rPr>
        <sz val="12"/>
        <color rgb="FF0A0909"/>
        <rFont val="Arial"/>
        <family val="2"/>
      </rPr>
      <t>.</t>
    </r>
  </si>
  <si>
    <t xml:space="preserve">RUMUS </t>
  </si>
  <si>
    <t>EM</t>
  </si>
  <si>
    <t>ROE</t>
  </si>
  <si>
    <t>EMV</t>
  </si>
  <si>
    <t>EBV</t>
  </si>
  <si>
    <t>Nilai Perusahaan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</si>
</sst>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-;\-* #,##0_-;_-* &quot;-&quot;_-;_-@_-"/>
    <numFmt numFmtId="165" formatCode="_-* #,##0.00_-;\-* #,##0.00_-;_-* &quot;-&quot;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232526"/>
      <name val="Segoe UI"/>
      <family val="2"/>
    </font>
    <font>
      <sz val="11"/>
      <color theme="1"/>
      <name val="Calibri"/>
      <family val="2"/>
      <scheme val="minor"/>
    </font>
    <font>
      <b/>
      <sz val="12"/>
      <color rgb="FF0A0909"/>
      <name val="Arial"/>
      <family val="2"/>
    </font>
    <font>
      <sz val="12"/>
      <color rgb="FF0A090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Font="1"/>
    <xf numFmtId="164" fontId="2" fillId="2" borderId="0" xfId="1" applyFont="1" applyFill="1" applyAlignment="1">
      <alignment horizontal="right" vertical="center" wrapText="1" readingOrder="1"/>
    </xf>
    <xf numFmtId="164" fontId="2" fillId="0" borderId="0" xfId="1" applyFont="1" applyAlignment="1">
      <alignment horizontal="right" vertical="center" wrapText="1" readingOrder="1"/>
    </xf>
    <xf numFmtId="165" fontId="0" fillId="0" borderId="0" xfId="1" applyNumberFormat="1" applyFont="1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166" fontId="0" fillId="0" borderId="0" xfId="0" applyNumberFormat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activeCell="D34" sqref="D34"/>
    </sheetView>
  </sheetViews>
  <sheetFormatPr defaultRowHeight="15" x14ac:dyDescent="0.25"/>
  <cols>
    <col min="3" max="3" width="26.42578125" customWidth="1"/>
    <col min="5" max="5" width="15.5703125" customWidth="1"/>
    <col min="6" max="6" width="19.42578125" customWidth="1"/>
    <col min="7" max="7" width="21.42578125" customWidth="1"/>
    <col min="8" max="8" width="20.85546875" customWidth="1"/>
    <col min="9" max="9" width="20.7109375" customWidth="1"/>
    <col min="10" max="10" width="17.42578125" customWidth="1"/>
    <col min="11" max="11" width="19.28515625" customWidth="1"/>
    <col min="12" max="12" width="19" customWidth="1"/>
    <col min="13" max="13" width="17.85546875" customWidth="1"/>
    <col min="14" max="14" width="14.5703125" customWidth="1"/>
    <col min="15" max="15" width="21.42578125" customWidth="1"/>
    <col min="16" max="16" width="18" bestFit="1" customWidth="1"/>
  </cols>
  <sheetData>
    <row r="1" spans="1:18" x14ac:dyDescent="0.25">
      <c r="A1" t="s">
        <v>36</v>
      </c>
      <c r="B1" t="s">
        <v>37</v>
      </c>
      <c r="C1" t="s">
        <v>38</v>
      </c>
      <c r="D1" t="s">
        <v>39</v>
      </c>
      <c r="E1" t="s">
        <v>48</v>
      </c>
      <c r="F1" t="s">
        <v>41</v>
      </c>
      <c r="G1" t="s">
        <v>43</v>
      </c>
      <c r="H1" t="s">
        <v>46</v>
      </c>
      <c r="I1" t="s">
        <v>47</v>
      </c>
      <c r="J1" t="s">
        <v>40</v>
      </c>
      <c r="K1" t="s">
        <v>42</v>
      </c>
      <c r="L1" t="s">
        <v>44</v>
      </c>
      <c r="M1" t="s">
        <v>45</v>
      </c>
      <c r="N1" t="s">
        <v>58</v>
      </c>
      <c r="O1" t="s">
        <v>64</v>
      </c>
      <c r="P1" t="s">
        <v>65</v>
      </c>
    </row>
    <row r="2" spans="1:18" x14ac:dyDescent="0.25">
      <c r="A2">
        <v>1</v>
      </c>
      <c r="B2" t="s">
        <v>0</v>
      </c>
      <c r="C2" t="s">
        <v>1</v>
      </c>
      <c r="D2">
        <v>2019</v>
      </c>
      <c r="E2" t="s">
        <v>49</v>
      </c>
      <c r="F2" s="1">
        <v>6641808005145</v>
      </c>
      <c r="G2" s="1">
        <v>5857570698119</v>
      </c>
      <c r="H2" s="1">
        <v>4676301294266</v>
      </c>
      <c r="I2" s="1">
        <v>1965506710879</v>
      </c>
      <c r="J2" s="1">
        <v>7986528789676</v>
      </c>
      <c r="K2" s="1">
        <v>1023636538399</v>
      </c>
      <c r="L2" s="6">
        <v>1495</v>
      </c>
      <c r="M2" s="1">
        <v>17150000000</v>
      </c>
      <c r="N2" s="4">
        <f>J2/((F2+G2)/2)</f>
        <v>1.2779081231598262</v>
      </c>
      <c r="O2" s="1">
        <f>L2*M2</f>
        <v>25639250000000</v>
      </c>
      <c r="P2" s="7">
        <f>F2-I2</f>
        <v>4676301294266</v>
      </c>
    </row>
    <row r="3" spans="1:18" x14ac:dyDescent="0.25">
      <c r="D3">
        <v>2020</v>
      </c>
      <c r="F3" s="1">
        <v>7247063894294</v>
      </c>
      <c r="G3" s="1">
        <f>F2</f>
        <v>6641808005145</v>
      </c>
      <c r="H3" s="1">
        <v>5222242554398</v>
      </c>
      <c r="I3" s="1">
        <v>2024821339896</v>
      </c>
      <c r="J3" s="1">
        <v>7275828758719</v>
      </c>
      <c r="K3" s="1">
        <v>731310571351</v>
      </c>
      <c r="L3" s="6">
        <v>1715</v>
      </c>
      <c r="M3" s="1">
        <v>17150000001</v>
      </c>
      <c r="N3" s="4">
        <f t="shared" ref="N3:N37" si="0">J3/((F3+G3)/2)</f>
        <v>1.0477206228697213</v>
      </c>
      <c r="O3" s="1">
        <f t="shared" ref="O3:O37" si="1">L3*M3</f>
        <v>29412250001715</v>
      </c>
      <c r="P3" s="7">
        <f t="shared" ref="P3:P37" si="2">F3-I3</f>
        <v>5222242554398</v>
      </c>
      <c r="Q3" t="s">
        <v>58</v>
      </c>
      <c r="R3" t="s">
        <v>61</v>
      </c>
    </row>
    <row r="4" spans="1:18" ht="15.75" x14ac:dyDescent="0.25">
      <c r="A4">
        <v>2</v>
      </c>
      <c r="B4" t="s">
        <v>2</v>
      </c>
      <c r="C4" t="s">
        <v>3</v>
      </c>
      <c r="D4">
        <v>2019</v>
      </c>
      <c r="E4" t="s">
        <v>50</v>
      </c>
      <c r="F4" s="1">
        <v>23992313</v>
      </c>
      <c r="G4" s="1">
        <v>22165968</v>
      </c>
      <c r="H4" s="1">
        <v>6884307</v>
      </c>
      <c r="I4" s="1">
        <v>17108006</v>
      </c>
      <c r="J4" s="1">
        <v>72944988</v>
      </c>
      <c r="K4" s="1">
        <v>1138888</v>
      </c>
      <c r="L4" s="6">
        <v>880</v>
      </c>
      <c r="M4" s="1">
        <v>29206900</v>
      </c>
      <c r="N4" s="4">
        <f t="shared" si="0"/>
        <v>3.1606457788148568</v>
      </c>
      <c r="O4" s="1">
        <f t="shared" si="1"/>
        <v>25702072000</v>
      </c>
      <c r="P4" s="7">
        <f t="shared" si="2"/>
        <v>6884307</v>
      </c>
      <c r="R4" s="5" t="s">
        <v>60</v>
      </c>
    </row>
    <row r="5" spans="1:18" x14ac:dyDescent="0.25">
      <c r="D5">
        <v>2020</v>
      </c>
      <c r="F5" s="1">
        <v>25970743</v>
      </c>
      <c r="G5" s="1">
        <f>F4</f>
        <v>23992313</v>
      </c>
      <c r="H5" s="1">
        <v>7636328</v>
      </c>
      <c r="I5" s="1">
        <v>18334415</v>
      </c>
      <c r="J5" s="1">
        <v>75826880</v>
      </c>
      <c r="K5" s="1">
        <v>1088477</v>
      </c>
      <c r="L5" s="1">
        <v>800</v>
      </c>
      <c r="M5" s="1">
        <v>103270100</v>
      </c>
      <c r="N5" s="4">
        <f t="shared" si="0"/>
        <v>3.0353179357163422</v>
      </c>
      <c r="O5" s="1">
        <f t="shared" si="1"/>
        <v>82616080000</v>
      </c>
      <c r="P5" s="7">
        <f t="shared" si="2"/>
        <v>7636328</v>
      </c>
    </row>
    <row r="6" spans="1:18" ht="16.5" x14ac:dyDescent="0.25">
      <c r="A6">
        <v>3</v>
      </c>
      <c r="B6" t="s">
        <v>4</v>
      </c>
      <c r="C6" t="s">
        <v>5</v>
      </c>
      <c r="D6">
        <v>2019</v>
      </c>
      <c r="E6" t="s">
        <v>50</v>
      </c>
      <c r="F6" s="1">
        <v>5729085</v>
      </c>
      <c r="G6" s="1">
        <v>57207342</v>
      </c>
      <c r="H6" s="1">
        <v>3014892</v>
      </c>
      <c r="I6" s="1">
        <v>2714193</v>
      </c>
      <c r="J6" s="1">
        <v>831777</v>
      </c>
      <c r="K6" s="1">
        <v>8912</v>
      </c>
      <c r="L6" s="2">
        <v>73</v>
      </c>
      <c r="M6" s="1">
        <v>3118346</v>
      </c>
      <c r="N6" s="4">
        <f t="shared" si="0"/>
        <v>2.6432291747353245E-2</v>
      </c>
      <c r="O6" s="1">
        <f t="shared" si="1"/>
        <v>227639258</v>
      </c>
      <c r="P6" s="7">
        <f t="shared" si="2"/>
        <v>3014892</v>
      </c>
    </row>
    <row r="7" spans="1:18" ht="16.5" x14ac:dyDescent="0.25">
      <c r="D7">
        <v>2020</v>
      </c>
      <c r="F7" s="1">
        <v>7629153</v>
      </c>
      <c r="G7" s="1">
        <f>F6</f>
        <v>5729085</v>
      </c>
      <c r="H7" s="1">
        <v>2471739</v>
      </c>
      <c r="I7" s="1">
        <v>5157414</v>
      </c>
      <c r="J7" s="1">
        <v>1096044</v>
      </c>
      <c r="K7" s="1">
        <v>-509181</v>
      </c>
      <c r="L7" s="2">
        <v>142</v>
      </c>
      <c r="M7" s="1">
        <v>3118346</v>
      </c>
      <c r="N7" s="4">
        <f t="shared" si="0"/>
        <v>0.1641000856550093</v>
      </c>
      <c r="O7" s="1">
        <f t="shared" si="1"/>
        <v>442805132</v>
      </c>
      <c r="P7" s="7">
        <f t="shared" si="2"/>
        <v>2471739</v>
      </c>
    </row>
    <row r="8" spans="1:18" x14ac:dyDescent="0.25">
      <c r="A8">
        <v>4</v>
      </c>
      <c r="B8" t="s">
        <v>6</v>
      </c>
      <c r="C8" t="s">
        <v>7</v>
      </c>
      <c r="D8">
        <v>2019</v>
      </c>
      <c r="E8" t="s">
        <v>51</v>
      </c>
      <c r="F8" s="1">
        <v>6584587023</v>
      </c>
      <c r="G8" s="1">
        <v>5785287553</v>
      </c>
      <c r="H8" s="1">
        <v>1971799684</v>
      </c>
      <c r="I8" s="1">
        <v>4612787339</v>
      </c>
      <c r="J8" s="1">
        <v>11485127430</v>
      </c>
      <c r="K8" s="1">
        <v>68480112</v>
      </c>
      <c r="L8" s="1">
        <v>450</v>
      </c>
      <c r="M8" s="1">
        <v>4458352920</v>
      </c>
      <c r="N8" s="4">
        <f t="shared" si="0"/>
        <v>1.8569513149766961</v>
      </c>
      <c r="O8" s="1">
        <f t="shared" si="1"/>
        <v>2006258814000</v>
      </c>
      <c r="P8" s="7">
        <f t="shared" si="2"/>
        <v>1971799684</v>
      </c>
    </row>
    <row r="9" spans="1:18" x14ac:dyDescent="0.25">
      <c r="D9">
        <v>2020</v>
      </c>
      <c r="F9" s="1">
        <v>7616266096</v>
      </c>
      <c r="G9" s="1">
        <f>F8</f>
        <v>6584587023</v>
      </c>
      <c r="H9" s="1">
        <v>2053552226</v>
      </c>
      <c r="I9" s="1">
        <v>5562713870</v>
      </c>
      <c r="J9" s="1">
        <v>12012082461</v>
      </c>
      <c r="K9" s="1">
        <v>60817945</v>
      </c>
      <c r="L9" s="1">
        <v>386</v>
      </c>
      <c r="M9" s="1">
        <v>4458352920</v>
      </c>
      <c r="N9" s="4">
        <f t="shared" si="0"/>
        <v>1.6917409623691497</v>
      </c>
      <c r="O9" s="1">
        <f t="shared" si="1"/>
        <v>1720924227120</v>
      </c>
      <c r="P9" s="7">
        <f t="shared" si="2"/>
        <v>2053552226</v>
      </c>
    </row>
    <row r="10" spans="1:18" ht="16.5" x14ac:dyDescent="0.25">
      <c r="A10">
        <v>5</v>
      </c>
      <c r="B10" t="s">
        <v>8</v>
      </c>
      <c r="C10" t="s">
        <v>9</v>
      </c>
      <c r="D10">
        <v>2019</v>
      </c>
      <c r="E10" t="s">
        <v>52</v>
      </c>
      <c r="F10" s="1">
        <v>1087962023939</v>
      </c>
      <c r="G10" s="1">
        <v>855696370699</v>
      </c>
      <c r="H10" s="1">
        <v>824382657509</v>
      </c>
      <c r="I10" s="1">
        <v>263579366430</v>
      </c>
      <c r="J10" s="1">
        <v>3550041010067</v>
      </c>
      <c r="K10" s="1">
        <v>98389349094</v>
      </c>
      <c r="L10" s="3">
        <v>1205</v>
      </c>
      <c r="M10" s="1">
        <v>714285700</v>
      </c>
      <c r="N10" s="4">
        <f t="shared" si="0"/>
        <v>3.6529474725194016</v>
      </c>
      <c r="O10" s="1">
        <f t="shared" si="1"/>
        <v>860714268500</v>
      </c>
      <c r="P10" s="7">
        <f t="shared" si="2"/>
        <v>824382657509</v>
      </c>
    </row>
    <row r="11" spans="1:18" x14ac:dyDescent="0.25">
      <c r="D11">
        <v>2020</v>
      </c>
      <c r="F11" s="1">
        <v>1154965011840</v>
      </c>
      <c r="G11" s="1">
        <f>F10</f>
        <v>1087962023939</v>
      </c>
      <c r="H11" s="1">
        <v>881994832925</v>
      </c>
      <c r="I11" s="1">
        <v>272970178915</v>
      </c>
      <c r="J11" s="1">
        <v>3687861850042</v>
      </c>
      <c r="K11" s="1">
        <v>64367755965</v>
      </c>
      <c r="L11" s="1">
        <v>1855</v>
      </c>
      <c r="M11" s="1">
        <v>592674751173</v>
      </c>
      <c r="N11" s="4">
        <f t="shared" si="0"/>
        <v>3.2884367535934169</v>
      </c>
      <c r="O11" s="1">
        <f t="shared" si="1"/>
        <v>1099411663425915</v>
      </c>
      <c r="P11" s="7">
        <f t="shared" si="2"/>
        <v>881994832925</v>
      </c>
    </row>
    <row r="12" spans="1:18" x14ac:dyDescent="0.25">
      <c r="A12">
        <v>6</v>
      </c>
      <c r="B12" t="s">
        <v>10</v>
      </c>
      <c r="C12" t="s">
        <v>11</v>
      </c>
      <c r="D12">
        <v>2019</v>
      </c>
      <c r="E12" t="s">
        <v>52</v>
      </c>
      <c r="F12" s="1">
        <v>1730596456562</v>
      </c>
      <c r="G12" s="1"/>
      <c r="H12" s="1">
        <v>1379995841814</v>
      </c>
      <c r="I12" s="1">
        <v>465328532936</v>
      </c>
      <c r="J12" s="1">
        <v>1978631967708</v>
      </c>
      <c r="K12" s="1">
        <v>33269247689</v>
      </c>
      <c r="L12" s="1">
        <v>1010</v>
      </c>
      <c r="M12" s="1">
        <v>133433300000</v>
      </c>
      <c r="N12" s="4">
        <f t="shared" si="0"/>
        <v>2.2866474274872224</v>
      </c>
      <c r="O12" s="1">
        <f t="shared" si="1"/>
        <v>134767633000000</v>
      </c>
      <c r="P12" s="7">
        <f t="shared" si="2"/>
        <v>1265267923626</v>
      </c>
    </row>
    <row r="13" spans="1:18" x14ac:dyDescent="0.25">
      <c r="D13">
        <v>2020</v>
      </c>
      <c r="F13" s="1">
        <v>1845423374750</v>
      </c>
      <c r="G13" s="1">
        <f>F12</f>
        <v>1730596456562</v>
      </c>
      <c r="H13" s="1">
        <v>1252813452921</v>
      </c>
      <c r="I13" s="1">
        <v>477783003641</v>
      </c>
      <c r="J13" s="1">
        <v>1618490505399</v>
      </c>
      <c r="K13" s="1">
        <v>-20502166781</v>
      </c>
      <c r="L13" s="1">
        <v>655</v>
      </c>
      <c r="M13" s="1">
        <v>133433300000</v>
      </c>
      <c r="N13" s="4">
        <f t="shared" si="0"/>
        <v>0.9051910122127006</v>
      </c>
      <c r="O13" s="1">
        <f t="shared" si="1"/>
        <v>87398811500000</v>
      </c>
      <c r="P13" s="7">
        <f t="shared" si="2"/>
        <v>1367640371109</v>
      </c>
    </row>
    <row r="14" spans="1:18" x14ac:dyDescent="0.25">
      <c r="A14">
        <v>7</v>
      </c>
      <c r="B14" t="s">
        <v>12</v>
      </c>
      <c r="C14" t="s">
        <v>13</v>
      </c>
      <c r="D14">
        <v>2019</v>
      </c>
      <c r="E14" t="s">
        <v>53</v>
      </c>
      <c r="F14" s="1">
        <v>6054384</v>
      </c>
      <c r="G14" s="1">
        <v>6154748</v>
      </c>
      <c r="H14" s="1">
        <v>3666562</v>
      </c>
      <c r="I14" s="1">
        <v>126159</v>
      </c>
      <c r="J14" s="1">
        <v>12181025</v>
      </c>
      <c r="K14" s="1">
        <v>-28216</v>
      </c>
      <c r="L14" s="1">
        <v>890</v>
      </c>
      <c r="M14" s="1">
        <v>4183634000</v>
      </c>
      <c r="N14" s="4">
        <f t="shared" si="0"/>
        <v>1.9953957414826868</v>
      </c>
      <c r="O14" s="1">
        <f t="shared" si="1"/>
        <v>3723434260000</v>
      </c>
      <c r="P14" s="7">
        <f t="shared" si="2"/>
        <v>5928225</v>
      </c>
    </row>
    <row r="15" spans="1:18" x14ac:dyDescent="0.25">
      <c r="D15">
        <v>2020</v>
      </c>
      <c r="F15" s="1">
        <v>4838417</v>
      </c>
      <c r="G15" s="1">
        <f>F14</f>
        <v>6054384</v>
      </c>
      <c r="H15" s="1">
        <v>1854688</v>
      </c>
      <c r="I15" s="1">
        <v>705687</v>
      </c>
      <c r="J15" s="1">
        <v>8893785</v>
      </c>
      <c r="K15" s="1">
        <v>-1214602</v>
      </c>
      <c r="L15" s="1">
        <v>830</v>
      </c>
      <c r="M15" s="1">
        <v>4183634000</v>
      </c>
      <c r="N15" s="4">
        <f t="shared" si="0"/>
        <v>1.6329656623672828</v>
      </c>
      <c r="O15" s="1">
        <f t="shared" si="1"/>
        <v>3472416220000</v>
      </c>
      <c r="P15" s="7">
        <f t="shared" si="2"/>
        <v>4132730</v>
      </c>
    </row>
    <row r="16" spans="1:18" x14ac:dyDescent="0.25">
      <c r="A16">
        <v>8</v>
      </c>
      <c r="B16" t="s">
        <v>14</v>
      </c>
      <c r="C16" t="s">
        <v>15</v>
      </c>
      <c r="D16">
        <v>2019</v>
      </c>
      <c r="E16" t="s">
        <v>52</v>
      </c>
      <c r="F16" s="1">
        <v>274525987806</v>
      </c>
      <c r="G16" s="1">
        <v>249644757376</v>
      </c>
      <c r="H16" s="1">
        <v>104395724608</v>
      </c>
      <c r="I16" s="1">
        <v>170130263198</v>
      </c>
      <c r="J16" s="1">
        <v>2900162397309</v>
      </c>
      <c r="K16" s="1">
        <v>-5329200311</v>
      </c>
      <c r="L16" s="1">
        <v>412</v>
      </c>
      <c r="M16" s="1">
        <v>717239900</v>
      </c>
      <c r="N16" s="4">
        <f t="shared" si="0"/>
        <v>11.065716368058732</v>
      </c>
      <c r="O16" s="1">
        <f t="shared" si="1"/>
        <v>295502838800</v>
      </c>
      <c r="P16" s="7">
        <f t="shared" si="2"/>
        <v>104395724608</v>
      </c>
    </row>
    <row r="17" spans="1:16" x14ac:dyDescent="0.25">
      <c r="D17">
        <v>2020</v>
      </c>
      <c r="F17" s="1">
        <v>187967965333</v>
      </c>
      <c r="G17" s="1">
        <f>F16</f>
        <v>274525987806</v>
      </c>
      <c r="H17" s="1">
        <v>49731765485</v>
      </c>
      <c r="I17" s="1">
        <v>138236199848</v>
      </c>
      <c r="J17" s="1">
        <v>912535369280</v>
      </c>
      <c r="K17" s="1">
        <v>-41857334776</v>
      </c>
      <c r="L17" s="1">
        <v>190</v>
      </c>
      <c r="M17" s="1">
        <v>717239900</v>
      </c>
      <c r="N17" s="4">
        <f t="shared" si="0"/>
        <v>3.9461504873156366</v>
      </c>
      <c r="O17" s="1">
        <f t="shared" si="1"/>
        <v>136275581000</v>
      </c>
      <c r="P17" s="7">
        <f t="shared" si="2"/>
        <v>49731765485</v>
      </c>
    </row>
    <row r="18" spans="1:16" x14ac:dyDescent="0.25">
      <c r="A18">
        <v>9</v>
      </c>
      <c r="B18" t="s">
        <v>16</v>
      </c>
      <c r="C18" t="s">
        <v>17</v>
      </c>
      <c r="D18">
        <v>2019</v>
      </c>
      <c r="E18" t="s">
        <v>52</v>
      </c>
      <c r="F18" s="1">
        <v>652346214673</v>
      </c>
      <c r="G18" s="1">
        <v>855572807455</v>
      </c>
      <c r="H18" s="1">
        <v>86028335270</v>
      </c>
      <c r="I18" s="1">
        <v>566317879403</v>
      </c>
      <c r="J18" s="1">
        <v>1618048001660</v>
      </c>
      <c r="K18" s="1">
        <v>18643690989</v>
      </c>
      <c r="L18" s="1">
        <v>110</v>
      </c>
      <c r="M18" s="1">
        <v>98084373200</v>
      </c>
      <c r="N18" s="4">
        <f t="shared" si="0"/>
        <v>2.1460674982090007</v>
      </c>
      <c r="O18" s="1">
        <f t="shared" si="1"/>
        <v>10789281052000</v>
      </c>
      <c r="P18" s="7">
        <f t="shared" si="2"/>
        <v>86028335270</v>
      </c>
    </row>
    <row r="19" spans="1:16" x14ac:dyDescent="0.25">
      <c r="D19">
        <v>2020</v>
      </c>
      <c r="F19" s="1">
        <v>675863759206</v>
      </c>
      <c r="G19" s="1">
        <f>F18</f>
        <v>652346214673</v>
      </c>
      <c r="H19" s="1">
        <v>126596486024</v>
      </c>
      <c r="I19" s="1">
        <v>549267273182</v>
      </c>
      <c r="J19" s="1">
        <v>1446474839632</v>
      </c>
      <c r="K19" s="1">
        <v>41124681020</v>
      </c>
      <c r="L19" s="1">
        <v>101</v>
      </c>
      <c r="M19" s="1">
        <v>98084373200</v>
      </c>
      <c r="N19" s="4">
        <f t="shared" si="0"/>
        <v>2.1780815805916753</v>
      </c>
      <c r="O19" s="1">
        <f t="shared" si="1"/>
        <v>9906521693200</v>
      </c>
      <c r="P19" s="7">
        <f t="shared" si="2"/>
        <v>126596486024</v>
      </c>
    </row>
    <row r="20" spans="1:16" x14ac:dyDescent="0.25">
      <c r="A20">
        <v>10</v>
      </c>
      <c r="B20" t="s">
        <v>18</v>
      </c>
      <c r="C20" t="s">
        <v>19</v>
      </c>
      <c r="D20">
        <v>2019</v>
      </c>
      <c r="E20" t="s">
        <v>54</v>
      </c>
      <c r="F20" s="1">
        <v>4832910</v>
      </c>
      <c r="G20" s="1">
        <v>12632671</v>
      </c>
      <c r="H20" s="1">
        <v>1746627</v>
      </c>
      <c r="I20" s="1">
        <v>3086283</v>
      </c>
      <c r="J20" s="1">
        <v>10276431</v>
      </c>
      <c r="K20" s="1">
        <v>1366884</v>
      </c>
      <c r="L20" s="1">
        <v>4210</v>
      </c>
      <c r="M20" s="1">
        <v>2804883280</v>
      </c>
      <c r="N20" s="4">
        <f t="shared" si="0"/>
        <v>1.1767637160195243</v>
      </c>
      <c r="O20" s="1">
        <f t="shared" si="1"/>
        <v>11808558608800</v>
      </c>
      <c r="P20" s="7">
        <f t="shared" si="2"/>
        <v>1746627</v>
      </c>
    </row>
    <row r="21" spans="1:16" x14ac:dyDescent="0.25">
      <c r="D21">
        <v>2020</v>
      </c>
      <c r="F21" s="1">
        <v>6319074</v>
      </c>
      <c r="G21" s="1">
        <f>F20</f>
        <v>4832910</v>
      </c>
      <c r="H21" s="1">
        <v>581118</v>
      </c>
      <c r="I21" s="1">
        <v>5737956</v>
      </c>
      <c r="J21" s="1">
        <v>4839058</v>
      </c>
      <c r="K21" s="1">
        <v>-873181</v>
      </c>
      <c r="L21" s="1">
        <v>1275</v>
      </c>
      <c r="M21" s="1">
        <v>2626148780</v>
      </c>
      <c r="N21" s="4">
        <f t="shared" si="0"/>
        <v>0.86783804567868816</v>
      </c>
      <c r="O21" s="1">
        <f t="shared" si="1"/>
        <v>3348339694500</v>
      </c>
      <c r="P21" s="7">
        <f t="shared" si="2"/>
        <v>581118</v>
      </c>
    </row>
    <row r="22" spans="1:16" x14ac:dyDescent="0.25">
      <c r="A22">
        <v>11</v>
      </c>
      <c r="B22" t="s">
        <v>20</v>
      </c>
      <c r="C22" t="s">
        <v>21</v>
      </c>
      <c r="D22">
        <v>2019</v>
      </c>
      <c r="E22" t="s">
        <v>54</v>
      </c>
      <c r="F22" s="1">
        <v>4108278</v>
      </c>
      <c r="G22" s="1">
        <v>3692065</v>
      </c>
      <c r="H22" s="1">
        <v>3055276</v>
      </c>
      <c r="I22" s="1">
        <v>1053002</v>
      </c>
      <c r="J22" s="1">
        <v>7472911</v>
      </c>
      <c r="K22" s="1">
        <v>951265</v>
      </c>
      <c r="L22" s="1">
        <v>5300</v>
      </c>
      <c r="M22" s="1">
        <v>2850400000</v>
      </c>
      <c r="N22" s="4">
        <f t="shared" si="0"/>
        <v>1.9160467687126066</v>
      </c>
      <c r="O22" s="1">
        <f t="shared" si="1"/>
        <v>15107120000000</v>
      </c>
      <c r="P22" s="7">
        <f t="shared" si="2"/>
        <v>3055276</v>
      </c>
    </row>
    <row r="23" spans="1:16" x14ac:dyDescent="0.25">
      <c r="D23">
        <v>2020</v>
      </c>
      <c r="F23" s="1">
        <v>5382042</v>
      </c>
      <c r="G23" s="1">
        <f>F22</f>
        <v>4108278</v>
      </c>
      <c r="H23" s="1">
        <v>2989127</v>
      </c>
      <c r="I23" s="1">
        <v>2392915</v>
      </c>
      <c r="J23" s="1">
        <v>4781480</v>
      </c>
      <c r="K23" s="1">
        <v>-9074</v>
      </c>
      <c r="L23" s="1">
        <v>2430</v>
      </c>
      <c r="M23" s="1">
        <v>2850400000</v>
      </c>
      <c r="N23" s="4">
        <f t="shared" si="0"/>
        <v>1.0076541149297389</v>
      </c>
      <c r="O23" s="1">
        <f t="shared" si="1"/>
        <v>6926472000000</v>
      </c>
      <c r="P23" s="7">
        <f t="shared" si="2"/>
        <v>2989127</v>
      </c>
    </row>
    <row r="24" spans="1:16" x14ac:dyDescent="0.25">
      <c r="A24">
        <v>12</v>
      </c>
      <c r="B24" t="s">
        <v>22</v>
      </c>
      <c r="C24" t="s">
        <v>23</v>
      </c>
      <c r="D24">
        <v>2019</v>
      </c>
      <c r="E24" t="s">
        <v>54</v>
      </c>
      <c r="F24" s="1">
        <v>13937115</v>
      </c>
      <c r="G24" s="1">
        <v>12632671</v>
      </c>
      <c r="H24" s="1">
        <v>7370545</v>
      </c>
      <c r="I24" s="1">
        <v>6566570</v>
      </c>
      <c r="J24" s="1">
        <v>19558025</v>
      </c>
      <c r="K24" s="1">
        <v>1625502</v>
      </c>
      <c r="L24" s="1">
        <v>790</v>
      </c>
      <c r="M24" s="1">
        <v>16600000000</v>
      </c>
      <c r="N24" s="4">
        <f t="shared" si="0"/>
        <v>1.4722004159160333</v>
      </c>
      <c r="O24" s="1">
        <f t="shared" si="1"/>
        <v>13114000000000</v>
      </c>
      <c r="P24" s="7">
        <f t="shared" si="2"/>
        <v>7370545</v>
      </c>
    </row>
    <row r="25" spans="1:16" x14ac:dyDescent="0.25">
      <c r="D25">
        <v>2020</v>
      </c>
      <c r="F25" s="1">
        <v>17650451</v>
      </c>
      <c r="G25" s="1">
        <f>F24</f>
        <v>13937115</v>
      </c>
      <c r="H25" s="1">
        <v>6499400</v>
      </c>
      <c r="I25" s="1">
        <v>11151051</v>
      </c>
      <c r="J25" s="1">
        <v>14072488</v>
      </c>
      <c r="K25" s="1">
        <v>-723806</v>
      </c>
      <c r="L25" s="1">
        <v>1055</v>
      </c>
      <c r="M25" s="1">
        <v>16600000000</v>
      </c>
      <c r="N25" s="4">
        <f t="shared" si="0"/>
        <v>0.8910143947146798</v>
      </c>
      <c r="O25" s="1">
        <f t="shared" si="1"/>
        <v>17513000000000</v>
      </c>
      <c r="P25" s="7">
        <f t="shared" si="2"/>
        <v>6499400</v>
      </c>
    </row>
    <row r="26" spans="1:16" ht="16.5" x14ac:dyDescent="0.25">
      <c r="A26">
        <v>13</v>
      </c>
      <c r="B26" t="s">
        <v>24</v>
      </c>
      <c r="C26" t="s">
        <v>25</v>
      </c>
      <c r="D26">
        <v>2019</v>
      </c>
      <c r="E26" t="s">
        <v>52</v>
      </c>
      <c r="F26" s="1">
        <v>2240267222701</v>
      </c>
      <c r="G26" s="1">
        <v>1449199404929</v>
      </c>
      <c r="H26" s="1">
        <v>1728185360368</v>
      </c>
      <c r="I26" s="1">
        <v>512081862333</v>
      </c>
      <c r="J26" s="1">
        <v>2941937949408</v>
      </c>
      <c r="K26" s="1">
        <v>42919317524</v>
      </c>
      <c r="L26" s="3">
        <v>3990</v>
      </c>
      <c r="M26" s="1">
        <v>86793330000</v>
      </c>
      <c r="N26" s="4">
        <f t="shared" si="0"/>
        <v>1.5947768316298936</v>
      </c>
      <c r="O26" s="1">
        <f t="shared" si="1"/>
        <v>346305386700000</v>
      </c>
      <c r="P26" s="7">
        <f t="shared" si="2"/>
        <v>1728185360368</v>
      </c>
    </row>
    <row r="27" spans="1:16" ht="16.5" x14ac:dyDescent="0.25">
      <c r="D27">
        <v>2020</v>
      </c>
      <c r="F27" s="1">
        <v>2156092921373</v>
      </c>
      <c r="G27" s="1">
        <f>F26</f>
        <v>2240267222701</v>
      </c>
      <c r="H27" s="1">
        <v>1482084587997</v>
      </c>
      <c r="I27" s="1">
        <v>674008333376</v>
      </c>
      <c r="J27" s="1">
        <v>2031874645038</v>
      </c>
      <c r="K27" s="1">
        <v>-167905888595</v>
      </c>
      <c r="L27" s="3">
        <v>2880</v>
      </c>
      <c r="M27" s="1">
        <v>86793330000</v>
      </c>
      <c r="N27" s="4">
        <f t="shared" si="0"/>
        <v>0.92434403845500757</v>
      </c>
      <c r="O27" s="1">
        <f t="shared" si="1"/>
        <v>249964790400000</v>
      </c>
      <c r="P27" s="7">
        <f t="shared" si="2"/>
        <v>1482084587997</v>
      </c>
    </row>
    <row r="28" spans="1:16" x14ac:dyDescent="0.25">
      <c r="A28">
        <v>14</v>
      </c>
      <c r="B28" t="s">
        <v>26</v>
      </c>
      <c r="C28" t="s">
        <v>27</v>
      </c>
      <c r="D28">
        <v>2019</v>
      </c>
      <c r="E28" t="s">
        <v>52</v>
      </c>
      <c r="F28" s="1">
        <v>741824867681</v>
      </c>
      <c r="G28" s="1">
        <v>855096628586</v>
      </c>
      <c r="H28" s="1">
        <v>112481683458</v>
      </c>
      <c r="I28" s="1">
        <v>629343184223</v>
      </c>
      <c r="J28" s="1">
        <v>4294709675286</v>
      </c>
      <c r="K28" s="1">
        <v>-114292275998</v>
      </c>
      <c r="L28" s="1">
        <v>50</v>
      </c>
      <c r="M28" s="1">
        <v>100000000000</v>
      </c>
      <c r="N28" s="4">
        <f t="shared" si="0"/>
        <v>5.3787361311440929</v>
      </c>
      <c r="O28" s="1">
        <f t="shared" si="1"/>
        <v>5000000000000</v>
      </c>
      <c r="P28" s="7">
        <f t="shared" si="2"/>
        <v>112481683458</v>
      </c>
    </row>
    <row r="29" spans="1:16" x14ac:dyDescent="0.25">
      <c r="D29">
        <v>2020</v>
      </c>
      <c r="F29" s="1">
        <v>500766702549</v>
      </c>
      <c r="G29" s="1">
        <f>F28</f>
        <v>741824867681</v>
      </c>
      <c r="H29" s="1">
        <v>42923837677</v>
      </c>
      <c r="I29" s="1">
        <v>457842864872</v>
      </c>
      <c r="J29" s="1">
        <v>3452545403628</v>
      </c>
      <c r="K29" s="1">
        <v>-55495245361</v>
      </c>
      <c r="L29" s="1">
        <v>50</v>
      </c>
      <c r="M29" s="1">
        <v>100000000000</v>
      </c>
      <c r="N29" s="4">
        <f t="shared" si="0"/>
        <v>5.5570076062707301</v>
      </c>
      <c r="O29" s="1">
        <f t="shared" si="1"/>
        <v>5000000000000</v>
      </c>
      <c r="P29" s="7">
        <f t="shared" si="2"/>
        <v>42923837677</v>
      </c>
    </row>
    <row r="30" spans="1:16" x14ac:dyDescent="0.25">
      <c r="A30">
        <v>15</v>
      </c>
      <c r="B30" t="s">
        <v>28</v>
      </c>
      <c r="C30" t="s">
        <v>29</v>
      </c>
      <c r="D30">
        <v>2019</v>
      </c>
      <c r="E30" t="s">
        <v>55</v>
      </c>
      <c r="F30" s="1">
        <v>3820809</v>
      </c>
      <c r="G30" s="1">
        <v>4808545</v>
      </c>
      <c r="H30" s="1">
        <v>530681</v>
      </c>
      <c r="I30" s="1">
        <v>3290128</v>
      </c>
      <c r="J30" s="1">
        <v>8654646</v>
      </c>
      <c r="K30" s="1">
        <v>-552674</v>
      </c>
      <c r="L30" s="1">
        <v>140</v>
      </c>
      <c r="M30" s="1">
        <v>376457</v>
      </c>
      <c r="N30" s="4">
        <f t="shared" si="0"/>
        <v>2.005861852463116</v>
      </c>
      <c r="O30" s="1">
        <f t="shared" si="1"/>
        <v>52703980</v>
      </c>
      <c r="P30" s="7">
        <f t="shared" si="2"/>
        <v>530681</v>
      </c>
    </row>
    <row r="31" spans="1:16" x14ac:dyDescent="0.25">
      <c r="D31">
        <v>2020</v>
      </c>
      <c r="F31" s="1">
        <v>4510511</v>
      </c>
      <c r="G31" s="1">
        <f>F30</f>
        <v>3820809</v>
      </c>
      <c r="H31" s="1">
        <v>184734</v>
      </c>
      <c r="I31" s="1">
        <v>4325777</v>
      </c>
      <c r="J31" s="1">
        <v>6746594</v>
      </c>
      <c r="K31" s="1">
        <v>-405307</v>
      </c>
      <c r="L31" s="1">
        <v>105</v>
      </c>
      <c r="M31" s="1">
        <v>376457</v>
      </c>
      <c r="N31" s="4">
        <f t="shared" si="0"/>
        <v>1.6195738490419285</v>
      </c>
      <c r="O31" s="1">
        <f t="shared" si="1"/>
        <v>39527985</v>
      </c>
      <c r="P31" s="7">
        <f t="shared" si="2"/>
        <v>184734</v>
      </c>
    </row>
    <row r="32" spans="1:16" x14ac:dyDescent="0.25">
      <c r="A32">
        <v>16</v>
      </c>
      <c r="B32" t="s">
        <v>30</v>
      </c>
      <c r="C32" t="s">
        <v>31</v>
      </c>
      <c r="D32">
        <v>2019</v>
      </c>
      <c r="E32" t="s">
        <v>52</v>
      </c>
      <c r="F32" s="1">
        <v>1341118244979</v>
      </c>
      <c r="G32" s="1">
        <v>531535000000</v>
      </c>
      <c r="H32" s="1">
        <v>1057267281489</v>
      </c>
      <c r="I32" s="1">
        <v>283850963490</v>
      </c>
      <c r="J32" s="1">
        <v>6153637893298</v>
      </c>
      <c r="K32" s="1">
        <v>57236896446</v>
      </c>
      <c r="L32" s="1">
        <v>3000</v>
      </c>
      <c r="M32" s="1">
        <v>666667500</v>
      </c>
      <c r="N32" s="4">
        <f t="shared" si="0"/>
        <v>6.5721060850931927</v>
      </c>
      <c r="O32" s="1">
        <f t="shared" si="1"/>
        <v>2000002500000</v>
      </c>
      <c r="P32" s="7">
        <f t="shared" si="2"/>
        <v>1057267281489</v>
      </c>
    </row>
    <row r="33" spans="1:16" x14ac:dyDescent="0.25">
      <c r="D33">
        <v>2020</v>
      </c>
      <c r="F33" s="1">
        <v>1403992329735</v>
      </c>
      <c r="G33" s="1">
        <f>F32</f>
        <v>1341118244979</v>
      </c>
      <c r="H33" s="1">
        <v>994375768619</v>
      </c>
      <c r="I33" s="1">
        <v>409616561116</v>
      </c>
      <c r="J33" s="1">
        <v>7597266302278</v>
      </c>
      <c r="K33" s="1">
        <v>54310551270</v>
      </c>
      <c r="L33" s="1">
        <v>2310</v>
      </c>
      <c r="M33" s="1">
        <v>666667500</v>
      </c>
      <c r="N33" s="4">
        <f t="shared" si="0"/>
        <v>5.5351258869195261</v>
      </c>
      <c r="O33" s="1">
        <f t="shared" si="1"/>
        <v>1540001925000</v>
      </c>
      <c r="P33" s="7">
        <f t="shared" si="2"/>
        <v>994375768619</v>
      </c>
    </row>
    <row r="34" spans="1:16" x14ac:dyDescent="0.25">
      <c r="A34">
        <v>17</v>
      </c>
      <c r="B34" t="s">
        <v>32</v>
      </c>
      <c r="C34" t="s">
        <v>33</v>
      </c>
      <c r="D34">
        <v>2019</v>
      </c>
      <c r="E34" t="s">
        <v>55</v>
      </c>
      <c r="F34" s="1">
        <v>5649823</v>
      </c>
      <c r="G34" s="1">
        <v>5243047</v>
      </c>
      <c r="H34" s="1">
        <v>4168930</v>
      </c>
      <c r="I34" s="1">
        <v>1480893</v>
      </c>
      <c r="J34" s="1">
        <v>5596398</v>
      </c>
      <c r="K34" s="1">
        <v>647898</v>
      </c>
      <c r="L34" s="1">
        <v>1070</v>
      </c>
      <c r="M34" s="1">
        <v>354800</v>
      </c>
      <c r="N34" s="4">
        <f t="shared" si="0"/>
        <v>1.0275341576646009</v>
      </c>
      <c r="O34" s="1">
        <f t="shared" si="1"/>
        <v>379636000</v>
      </c>
      <c r="P34" s="7">
        <f t="shared" si="2"/>
        <v>4168930</v>
      </c>
    </row>
    <row r="35" spans="1:16" x14ac:dyDescent="0.25">
      <c r="D35">
        <v>2020</v>
      </c>
      <c r="F35" s="1">
        <v>5285218</v>
      </c>
      <c r="G35" s="1">
        <f>F34</f>
        <v>5649823</v>
      </c>
      <c r="H35" s="1">
        <v>3718744</v>
      </c>
      <c r="I35" s="1">
        <v>1566474</v>
      </c>
      <c r="J35" s="1">
        <v>2527951</v>
      </c>
      <c r="K35" s="1">
        <v>-138874</v>
      </c>
      <c r="L35" s="1">
        <v>775</v>
      </c>
      <c r="M35" s="1">
        <v>354800</v>
      </c>
      <c r="N35" s="4">
        <f t="shared" si="0"/>
        <v>0.46235784575476213</v>
      </c>
      <c r="O35" s="1">
        <f t="shared" si="1"/>
        <v>274970000</v>
      </c>
      <c r="P35" s="7">
        <f t="shared" si="2"/>
        <v>3718744</v>
      </c>
    </row>
    <row r="36" spans="1:16" x14ac:dyDescent="0.25">
      <c r="A36">
        <v>18</v>
      </c>
      <c r="B36" t="s">
        <v>34</v>
      </c>
      <c r="C36" t="s">
        <v>35</v>
      </c>
      <c r="D36">
        <v>2019</v>
      </c>
      <c r="F36" s="1">
        <v>136433406842</v>
      </c>
      <c r="G36" s="1">
        <v>193663107384</v>
      </c>
      <c r="H36" s="1">
        <v>-3700080905847</v>
      </c>
      <c r="I36" s="1">
        <v>3836514312689</v>
      </c>
      <c r="J36" s="1">
        <v>966725371267</v>
      </c>
      <c r="K36" s="1">
        <v>-107726887576</v>
      </c>
      <c r="L36" s="1">
        <v>244</v>
      </c>
      <c r="M36" s="1">
        <v>26007494645</v>
      </c>
      <c r="N36" s="4">
        <f t="shared" si="0"/>
        <v>5.8572285959077606</v>
      </c>
      <c r="O36" s="1">
        <f t="shared" si="1"/>
        <v>6345828693380</v>
      </c>
      <c r="P36" s="7">
        <f t="shared" si="2"/>
        <v>-3700080905847</v>
      </c>
    </row>
    <row r="37" spans="1:16" x14ac:dyDescent="0.25">
      <c r="D37">
        <v>2020</v>
      </c>
      <c r="F37" s="1">
        <v>111295495695</v>
      </c>
      <c r="G37" s="1">
        <f>F36</f>
        <v>136433406842</v>
      </c>
      <c r="H37" s="1">
        <v>-3972774885814</v>
      </c>
      <c r="I37" s="1">
        <v>4084070381509</v>
      </c>
      <c r="J37" s="1">
        <v>494469692213</v>
      </c>
      <c r="K37" s="1">
        <v>-276596537437</v>
      </c>
      <c r="L37" s="1">
        <v>214</v>
      </c>
      <c r="M37" s="1">
        <v>26007494645</v>
      </c>
      <c r="N37" s="4">
        <f t="shared" si="0"/>
        <v>3.9920226275506758</v>
      </c>
      <c r="O37" s="1">
        <f t="shared" si="1"/>
        <v>5565603854030</v>
      </c>
      <c r="P37" s="7">
        <f t="shared" si="2"/>
        <v>-3972774885814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13" workbookViewId="0">
      <selection activeCell="K10" sqref="K10"/>
    </sheetView>
  </sheetViews>
  <sheetFormatPr defaultRowHeight="15" x14ac:dyDescent="0.25"/>
  <cols>
    <col min="1" max="1" width="6.5703125" customWidth="1"/>
    <col min="2" max="2" width="10.5703125" bestFit="1" customWidth="1"/>
    <col min="3" max="4" width="10.28515625" bestFit="1" customWidth="1"/>
    <col min="5" max="5" width="10.5703125" bestFit="1" customWidth="1"/>
    <col min="6" max="6" width="10.28515625" bestFit="1" customWidth="1"/>
    <col min="7" max="7" width="14.85546875" customWidth="1"/>
  </cols>
  <sheetData>
    <row r="1" spans="1:7" x14ac:dyDescent="0.25">
      <c r="A1" t="s">
        <v>36</v>
      </c>
      <c r="B1" t="s">
        <v>56</v>
      </c>
      <c r="C1" t="s">
        <v>57</v>
      </c>
      <c r="D1" t="s">
        <v>59</v>
      </c>
      <c r="E1" t="s">
        <v>62</v>
      </c>
      <c r="F1" t="s">
        <v>63</v>
      </c>
      <c r="G1" t="s">
        <v>66</v>
      </c>
    </row>
    <row r="2" spans="1:7" x14ac:dyDescent="0.25">
      <c r="A2">
        <v>1</v>
      </c>
      <c r="B2" s="8">
        <f>A.R!J2/A.R!F2</f>
        <v>1.2024630617881948</v>
      </c>
      <c r="C2" s="8">
        <f>A.R!K2/A.R!J2</f>
        <v>0.12817039359104684</v>
      </c>
      <c r="D2" s="8">
        <f>C2/A.R!N2</f>
        <v>0.10029703330637391</v>
      </c>
      <c r="E2" s="8">
        <f>A.R!F2/A.R!H2</f>
        <v>1.4203122483337569</v>
      </c>
      <c r="F2" s="8">
        <f>D2*E2</f>
        <v>0.14245310487658161</v>
      </c>
      <c r="G2" s="8">
        <f>(A.R!O2+A.R!I2)/(A.R!P2+A.R!I2)</f>
        <v>4.1562111836860227</v>
      </c>
    </row>
    <row r="3" spans="1:7" x14ac:dyDescent="0.25">
      <c r="A3">
        <v>2</v>
      </c>
      <c r="B3" s="8">
        <f>A.R!J3/A.R!F3</f>
        <v>1.0039691749437518</v>
      </c>
      <c r="C3" s="8">
        <f>A.R!K3/A.R!J3</f>
        <v>0.10051233963892195</v>
      </c>
      <c r="D3" s="8">
        <f>C3/A.R!N3</f>
        <v>9.5934295312062531E-2</v>
      </c>
      <c r="E3" s="8">
        <f>A.R!F3/A.R!H3</f>
        <v>1.387730236350428</v>
      </c>
      <c r="F3" s="8">
        <f t="shared" ref="F3:F37" si="0">D3*E3</f>
        <v>0.1331309223075203</v>
      </c>
      <c r="G3" s="8">
        <f>(A.R!O3+A.R!I3)/(A.R!P3+A.R!I3)</f>
        <v>4.3379045362582058</v>
      </c>
    </row>
    <row r="4" spans="1:7" x14ac:dyDescent="0.25">
      <c r="A4">
        <v>3</v>
      </c>
      <c r="B4" s="8">
        <f>A.R!J4/A.R!F4</f>
        <v>3.0403482982236851</v>
      </c>
      <c r="C4" s="8">
        <f>A.R!K4/A.R!J4</f>
        <v>1.5612971243480087E-2</v>
      </c>
      <c r="D4" s="8">
        <f>C4/A.R!N4</f>
        <v>4.9398041843633812E-3</v>
      </c>
      <c r="E4" s="8">
        <f>A.R!F4/A.R!H4</f>
        <v>3.4850730799774037</v>
      </c>
      <c r="F4" s="8">
        <f t="shared" si="0"/>
        <v>1.7215578583284555E-2</v>
      </c>
      <c r="G4" s="8">
        <f>(A.R!O4+A.R!I4)/(A.R!P4+A.R!I4)</f>
        <v>1071.9758451800792</v>
      </c>
    </row>
    <row r="5" spans="1:7" x14ac:dyDescent="0.25">
      <c r="A5">
        <v>4</v>
      </c>
      <c r="B5" s="8">
        <f>A.R!J5/A.R!F5</f>
        <v>2.9197039145164232</v>
      </c>
      <c r="C5" s="8">
        <f>A.R!K5/A.R!J5</f>
        <v>1.4354764431821539E-2</v>
      </c>
      <c r="D5" s="8">
        <f>C5/A.R!N5</f>
        <v>4.7292457448724493E-3</v>
      </c>
      <c r="E5" s="8">
        <f>A.R!F5/A.R!H5</f>
        <v>3.400946502036057</v>
      </c>
      <c r="F5" s="8">
        <f t="shared" si="0"/>
        <v>1.6083911773292863E-2</v>
      </c>
      <c r="G5" s="8">
        <f>(A.R!O5+A.R!I5)/(A.R!P5+A.R!I5)</f>
        <v>3181.8271204254725</v>
      </c>
    </row>
    <row r="6" spans="1:7" x14ac:dyDescent="0.25">
      <c r="A6">
        <v>5</v>
      </c>
      <c r="B6" s="8">
        <f>A.R!J6/A.R!F6</f>
        <v>0.1451849640911245</v>
      </c>
      <c r="C6" s="8">
        <f>A.R!K6/A.R!J6</f>
        <v>1.0714410232550311E-2</v>
      </c>
      <c r="D6" s="8">
        <f>C6/A.R!N6</f>
        <v>0.40535305583645359</v>
      </c>
      <c r="E6" s="8">
        <f>A.R!F6/A.R!H6</f>
        <v>1.9002620989408576</v>
      </c>
      <c r="F6" s="8">
        <f t="shared" si="0"/>
        <v>0.77027704869586999</v>
      </c>
      <c r="G6" s="8">
        <f>(A.R!O6+A.R!I6)/(A.R!P6+A.R!I6)</f>
        <v>40.207720953695052</v>
      </c>
    </row>
    <row r="7" spans="1:7" x14ac:dyDescent="0.25">
      <c r="A7">
        <v>6</v>
      </c>
      <c r="B7" s="8">
        <f>A.R!J7/A.R!F7</f>
        <v>0.14366522731946785</v>
      </c>
      <c r="C7" s="8">
        <f>A.R!K7/A.R!J7</f>
        <v>-0.46456255405804875</v>
      </c>
      <c r="D7" s="8">
        <f>C7/A.R!N7</f>
        <v>-2.8309708200561658</v>
      </c>
      <c r="E7" s="8">
        <f>A.R!F7/A.R!H7</f>
        <v>3.0865528277864289</v>
      </c>
      <c r="F7" s="8">
        <f t="shared" si="0"/>
        <v>-8.7379409900252245</v>
      </c>
      <c r="G7" s="8">
        <f>(A.R!O7+A.R!I7)/(A.R!P7+A.R!I7)</f>
        <v>58.717205697670501</v>
      </c>
    </row>
    <row r="8" spans="1:7" x14ac:dyDescent="0.25">
      <c r="A8">
        <v>7</v>
      </c>
      <c r="B8" s="8">
        <f>A.R!J8/A.R!F8</f>
        <v>1.7442441553103307</v>
      </c>
      <c r="C8" s="8">
        <f>A.R!K8/A.R!J8</f>
        <v>5.9625034565245569E-3</v>
      </c>
      <c r="D8" s="8">
        <f>C8/A.R!N8</f>
        <v>3.2109099514003058E-3</v>
      </c>
      <c r="E8" s="8">
        <f>A.R!F8/A.R!H8</f>
        <v>3.3393792870696086</v>
      </c>
      <c r="F8" s="8">
        <f t="shared" si="0"/>
        <v>1.0722446184351865E-2</v>
      </c>
      <c r="G8" s="8">
        <f>(A.R!O8+A.R!I8)/(A.R!P8+A.R!I8)</f>
        <v>305.39069410351993</v>
      </c>
    </row>
    <row r="9" spans="1:7" x14ac:dyDescent="0.25">
      <c r="A9">
        <v>8</v>
      </c>
      <c r="B9" s="8">
        <f>A.R!J9/A.R!F9</f>
        <v>1.5771616051215236</v>
      </c>
      <c r="C9" s="8">
        <f>A.R!K9/A.R!J9</f>
        <v>5.0630642269947372E-3</v>
      </c>
      <c r="D9" s="8">
        <f>C9/A.R!N9</f>
        <v>2.992812930358035E-3</v>
      </c>
      <c r="E9" s="8">
        <f>A.R!F9/A.R!H9</f>
        <v>3.7088251272943276</v>
      </c>
      <c r="F9" s="8">
        <f t="shared" si="0"/>
        <v>1.1099819797403248E-2</v>
      </c>
      <c r="G9" s="8">
        <f>(A.R!O9+A.R!I9)/(A.R!P9+A.R!I9)</f>
        <v>226.68416770479391</v>
      </c>
    </row>
    <row r="10" spans="1:7" x14ac:dyDescent="0.25">
      <c r="A10">
        <v>9</v>
      </c>
      <c r="B10" s="8">
        <f>A.R!J10/A.R!F10</f>
        <v>3.2630192340849979</v>
      </c>
      <c r="C10" s="8">
        <f>A.R!K10/A.R!J10</f>
        <v>2.7714989436739803E-2</v>
      </c>
      <c r="D10" s="8">
        <f>C10/A.R!N10</f>
        <v>7.5870210686673385E-3</v>
      </c>
      <c r="E10" s="8">
        <f>A.R!F10/A.R!H10</f>
        <v>1.3197293926905813</v>
      </c>
      <c r="F10" s="8">
        <f t="shared" si="0"/>
        <v>1.0012814707282993E-2</v>
      </c>
      <c r="G10" s="8">
        <f>(A.R!O10+A.R!I10)/(A.R!P10+A.R!I10)</f>
        <v>1.0333941904143495</v>
      </c>
    </row>
    <row r="11" spans="1:7" x14ac:dyDescent="0.25">
      <c r="A11">
        <v>10</v>
      </c>
      <c r="B11" s="8">
        <f>A.R!J11/A.R!F11</f>
        <v>3.1930507091005178</v>
      </c>
      <c r="C11" s="8">
        <f>A.R!K11/A.R!J11</f>
        <v>1.7453949898981962E-2</v>
      </c>
      <c r="D11" s="8">
        <f>C11/A.R!N11</f>
        <v>5.3076738909177065E-3</v>
      </c>
      <c r="E11" s="8">
        <f>A.R!F11/A.R!H11</f>
        <v>1.3094918118848116</v>
      </c>
      <c r="F11" s="8">
        <f t="shared" si="0"/>
        <v>6.9503555003115353E-3</v>
      </c>
      <c r="G11" s="8">
        <f>(A.R!O11+A.R!I11)/(A.R!P11+A.R!I11)</f>
        <v>952.13675075134825</v>
      </c>
    </row>
    <row r="12" spans="1:7" x14ac:dyDescent="0.25">
      <c r="A12">
        <v>11</v>
      </c>
      <c r="B12" s="8">
        <f>A.R!J12/A.R!F12</f>
        <v>1.1433237137436112</v>
      </c>
      <c r="C12" s="8">
        <f>A.R!K12/A.R!J12</f>
        <v>1.6814267752652507E-2</v>
      </c>
      <c r="D12" s="8">
        <f>C12/A.R!N12</f>
        <v>7.3532401849678965E-3</v>
      </c>
      <c r="E12" s="8">
        <f>A.R!F12/A.R!H12</f>
        <v>1.2540591820096623</v>
      </c>
      <c r="F12" s="8">
        <f t="shared" si="0"/>
        <v>9.2213983714814172E-3</v>
      </c>
      <c r="G12" s="8">
        <f>(A.R!O12+A.R!I12)/(A.R!P12+A.R!I12)</f>
        <v>78.142400569564074</v>
      </c>
    </row>
    <row r="13" spans="1:7" x14ac:dyDescent="0.25">
      <c r="A13">
        <v>12</v>
      </c>
      <c r="B13" s="8">
        <f>A.R!J13/A.R!F13</f>
        <v>0.87702937306636064</v>
      </c>
      <c r="C13" s="8">
        <f>A.R!K13/A.R!J13</f>
        <v>-1.2667461880442531E-2</v>
      </c>
      <c r="D13" s="8">
        <f>C13/A.R!N13</f>
        <v>-1.399424177829325E-2</v>
      </c>
      <c r="E13" s="8">
        <f>A.R!F13/A.R!H13</f>
        <v>1.4730232744925424</v>
      </c>
      <c r="F13" s="8">
        <f t="shared" si="0"/>
        <v>-2.0613843848301863E-2</v>
      </c>
      <c r="G13" s="8">
        <f>(A.R!O13+A.R!I13)/(A.R!P13+A.R!I13)</f>
        <v>47.618663395084432</v>
      </c>
    </row>
    <row r="14" spans="1:7" x14ac:dyDescent="0.25">
      <c r="A14">
        <v>13</v>
      </c>
      <c r="B14" s="8">
        <f>A.R!J14/A.R!F14</f>
        <v>2.0119346575968753</v>
      </c>
      <c r="C14" s="8">
        <f>A.R!K14/A.R!J14</f>
        <v>-2.3163896305934844E-3</v>
      </c>
      <c r="D14" s="8">
        <f>C14/A.R!N14</f>
        <v>-1.160867281831664E-3</v>
      </c>
      <c r="E14" s="8">
        <f>A.R!F14/A.R!H14</f>
        <v>1.6512427718391234</v>
      </c>
      <c r="F14" s="8">
        <f t="shared" si="0"/>
        <v>-1.9168737081890657E-3</v>
      </c>
      <c r="G14" s="8">
        <f>(A.R!O14+A.R!I14)/(A.R!P14+A.R!I14)</f>
        <v>614998.05531974847</v>
      </c>
    </row>
    <row r="15" spans="1:7" x14ac:dyDescent="0.25">
      <c r="A15">
        <v>14</v>
      </c>
      <c r="B15" s="8">
        <f>A.R!J15/A.R!F15</f>
        <v>1.8381600841762915</v>
      </c>
      <c r="C15" s="8">
        <f>A.R!K15/A.R!J15</f>
        <v>-0.13656750191285263</v>
      </c>
      <c r="D15" s="8">
        <f>C15/A.R!N15</f>
        <v>-8.3631582133131335E-2</v>
      </c>
      <c r="E15" s="8">
        <f>A.R!F15/A.R!H15</f>
        <v>2.608749827464242</v>
      </c>
      <c r="F15" s="8">
        <f t="shared" si="0"/>
        <v>-0.21817387546036796</v>
      </c>
      <c r="G15" s="8">
        <f>(A.R!O15+A.R!I15)/(A.R!P15+A.R!I15)</f>
        <v>717676.24115221982</v>
      </c>
    </row>
    <row r="16" spans="1:7" x14ac:dyDescent="0.25">
      <c r="A16">
        <v>15</v>
      </c>
      <c r="B16" s="8">
        <f>A.R!J16/A.R!F16</f>
        <v>10.564254482743053</v>
      </c>
      <c r="C16" s="8">
        <f>A.R!K16/A.R!J16</f>
        <v>-1.8375523784271025E-3</v>
      </c>
      <c r="D16" s="8">
        <f>C16/A.R!N16</f>
        <v>-1.6605814908930887E-4</v>
      </c>
      <c r="E16" s="8">
        <f>A.R!F16/A.R!H16</f>
        <v>2.6296669603743781</v>
      </c>
      <c r="F16" s="8">
        <f t="shared" si="0"/>
        <v>-4.3667762816107812E-4</v>
      </c>
      <c r="G16" s="8">
        <f>(A.R!O16+A.R!I16)/(A.R!P16+A.R!I16)</f>
        <v>1.6961348749505281</v>
      </c>
    </row>
    <row r="17" spans="1:7" x14ac:dyDescent="0.25">
      <c r="A17">
        <v>16</v>
      </c>
      <c r="B17" s="8">
        <f>A.R!J17/A.R!F17</f>
        <v>4.8547387724465283</v>
      </c>
      <c r="C17" s="8">
        <f>A.R!K17/A.R!J17</f>
        <v>-4.5869273877050788E-2</v>
      </c>
      <c r="D17" s="8">
        <f>C17/A.R!N17</f>
        <v>-1.1623802494226038E-2</v>
      </c>
      <c r="E17" s="8">
        <f>A.R!F17/A.R!H17</f>
        <v>3.7796358826170073</v>
      </c>
      <c r="F17" s="8">
        <f t="shared" si="0"/>
        <v>-4.3933740999629801E-2</v>
      </c>
      <c r="G17" s="8">
        <f>(A.R!O17+A.R!I17)/(A.R!P17+A.R!I17)</f>
        <v>1.4604178981332316</v>
      </c>
    </row>
    <row r="18" spans="1:7" x14ac:dyDescent="0.25">
      <c r="A18">
        <v>17</v>
      </c>
      <c r="B18" s="8">
        <f>A.R!J18/A.R!F18</f>
        <v>2.4803516373143593</v>
      </c>
      <c r="C18" s="8">
        <f>A.R!K18/A.R!J18</f>
        <v>1.1522334918292241E-2</v>
      </c>
      <c r="D18" s="8">
        <f>C18/A.R!N18</f>
        <v>5.369045907413536E-3</v>
      </c>
      <c r="E18" s="8">
        <f>A.R!F18/A.R!H18</f>
        <v>7.5829226803658454</v>
      </c>
      <c r="F18" s="8">
        <f t="shared" si="0"/>
        <v>4.0713059983251525E-2</v>
      </c>
      <c r="G18" s="8">
        <f>(A.R!O18+A.R!I18)/(A.R!P18+A.R!I18)</f>
        <v>17.407319420248637</v>
      </c>
    </row>
    <row r="19" spans="1:7" x14ac:dyDescent="0.25">
      <c r="A19">
        <v>18</v>
      </c>
      <c r="B19" s="8">
        <f>A.R!J19/A.R!F19</f>
        <v>2.1401870124406561</v>
      </c>
      <c r="C19" s="8">
        <f>A.R!K19/A.R!J19</f>
        <v>2.8430968789241156E-2</v>
      </c>
      <c r="D19" s="8">
        <f>C19/A.R!N19</f>
        <v>1.3053215748474348E-2</v>
      </c>
      <c r="E19" s="8">
        <f>A.R!F19/A.R!H19</f>
        <v>5.3387244814826111</v>
      </c>
      <c r="F19" s="8">
        <f t="shared" si="0"/>
        <v>6.9687522478454375E-2</v>
      </c>
      <c r="G19" s="8">
        <f>(A.R!O19+A.R!I19)/(A.R!P19+A.R!I19)</f>
        <v>15.470261312228647</v>
      </c>
    </row>
    <row r="20" spans="1:7" x14ac:dyDescent="0.25">
      <c r="A20">
        <v>19</v>
      </c>
      <c r="B20" s="8">
        <f>A.R!J20/A.R!F20</f>
        <v>2.1263443763695165</v>
      </c>
      <c r="C20" s="8">
        <f>A.R!K20/A.R!J20</f>
        <v>0.1330115484646372</v>
      </c>
      <c r="D20" s="8">
        <f>C20/A.R!N20</f>
        <v>0.1130316533845528</v>
      </c>
      <c r="E20" s="8">
        <f>A.R!F20/A.R!H20</f>
        <v>2.766996044375817</v>
      </c>
      <c r="F20" s="8">
        <f t="shared" si="0"/>
        <v>0.31275813780431605</v>
      </c>
      <c r="G20" s="8">
        <f>(A.R!O20+A.R!I20)/(A.R!P20+A.R!I20)</f>
        <v>2443364.7005806025</v>
      </c>
    </row>
    <row r="21" spans="1:7" x14ac:dyDescent="0.25">
      <c r="A21">
        <v>20</v>
      </c>
      <c r="B21" s="8">
        <f>A.R!J21/A.R!F21</f>
        <v>0.76578593635713077</v>
      </c>
      <c r="C21" s="8">
        <f>A.R!K21/A.R!J21</f>
        <v>-0.18044441707456285</v>
      </c>
      <c r="D21" s="8">
        <f>C21/A.R!N21</f>
        <v>-0.20792406829023871</v>
      </c>
      <c r="E21" s="8">
        <f>A.R!F21/A.R!H21</f>
        <v>10.873994610388939</v>
      </c>
      <c r="F21" s="8">
        <f t="shared" si="0"/>
        <v>-2.2609651979581975</v>
      </c>
      <c r="G21" s="8">
        <f>(A.R!O21+A.R!I21)/(A.R!P21+A.R!I21)</f>
        <v>529879.12983073154</v>
      </c>
    </row>
    <row r="22" spans="1:7" x14ac:dyDescent="0.25">
      <c r="A22">
        <v>21</v>
      </c>
      <c r="B22" s="8">
        <f>A.R!J22/A.R!F22</f>
        <v>1.8189886370883372</v>
      </c>
      <c r="C22" s="8">
        <f>A.R!K22/A.R!J22</f>
        <v>0.12729510628455229</v>
      </c>
      <c r="D22" s="8">
        <f>C22/A.R!N22</f>
        <v>6.6436325231289617E-2</v>
      </c>
      <c r="E22" s="8">
        <f>A.R!F22/A.R!H22</f>
        <v>1.3446503687391909</v>
      </c>
      <c r="F22" s="8">
        <f t="shared" si="0"/>
        <v>8.9333629219930391E-2</v>
      </c>
      <c r="G22" s="8">
        <f>(A.R!O22+A.R!I22)/(A.R!P22+A.R!I22)</f>
        <v>3677239.2357581449</v>
      </c>
    </row>
    <row r="23" spans="1:7" x14ac:dyDescent="0.25">
      <c r="A23">
        <v>22</v>
      </c>
      <c r="B23" s="8">
        <f>A.R!J23/A.R!F23</f>
        <v>0.8884137284696032</v>
      </c>
      <c r="C23" s="8">
        <f>A.R!K23/A.R!J23</f>
        <v>-1.8977387754419133E-3</v>
      </c>
      <c r="D23" s="8">
        <f>C23/A.R!N23</f>
        <v>-1.8833236001564264E-3</v>
      </c>
      <c r="E23" s="8">
        <f>A.R!F23/A.R!H23</f>
        <v>1.8005397562565926</v>
      </c>
      <c r="F23" s="8">
        <f t="shared" si="0"/>
        <v>-3.3909990159779403E-3</v>
      </c>
      <c r="G23" s="8">
        <f>(A.R!O23+A.R!I23)/(A.R!P23+A.R!I23)</f>
        <v>1286960.3011115484</v>
      </c>
    </row>
    <row r="24" spans="1:7" x14ac:dyDescent="0.25">
      <c r="A24">
        <v>23</v>
      </c>
      <c r="B24" s="8">
        <f>A.R!J24/A.R!F24</f>
        <v>1.4033051316574485</v>
      </c>
      <c r="C24" s="8">
        <f>A.R!K24/A.R!J24</f>
        <v>8.311176614203121E-2</v>
      </c>
      <c r="D24" s="8">
        <f>C24/A.R!N24</f>
        <v>5.6454111304076328E-2</v>
      </c>
      <c r="E24" s="8">
        <f>A.R!F24/A.R!H24</f>
        <v>1.8909205492945229</v>
      </c>
      <c r="F24" s="8">
        <f t="shared" si="0"/>
        <v>0.10675023915703814</v>
      </c>
      <c r="G24" s="8">
        <f>(A.R!O24+A.R!I24)/(A.R!P24+A.R!I24)</f>
        <v>940941.26127035613</v>
      </c>
    </row>
    <row r="25" spans="1:7" x14ac:dyDescent="0.25">
      <c r="A25">
        <v>24</v>
      </c>
      <c r="B25" s="8">
        <f>A.R!J25/A.R!F25</f>
        <v>0.797287729361703</v>
      </c>
      <c r="C25" s="8">
        <f>A.R!K25/A.R!J25</f>
        <v>-5.1434117406957462E-2</v>
      </c>
      <c r="D25" s="8">
        <f>C25/A.R!N25</f>
        <v>-5.7725349570169032E-2</v>
      </c>
      <c r="E25" s="8">
        <f>A.R!F25/A.R!H25</f>
        <v>2.7157046804320397</v>
      </c>
      <c r="F25" s="8">
        <f t="shared" si="0"/>
        <v>-0.15676500200728366</v>
      </c>
      <c r="G25" s="8">
        <f>(A.R!O25+A.R!I25)/(A.R!P25+A.R!I25)</f>
        <v>992213.2386901048</v>
      </c>
    </row>
    <row r="26" spans="1:7" x14ac:dyDescent="0.25">
      <c r="A26">
        <v>25</v>
      </c>
      <c r="B26" s="8">
        <f>A.R!J26/A.R!F26</f>
        <v>1.3132084956637555</v>
      </c>
      <c r="C26" s="8">
        <f>A.R!K26/A.R!J26</f>
        <v>1.4588790879371391E-2</v>
      </c>
      <c r="D26" s="8">
        <f>C26/A.R!N26</f>
        <v>9.147857298918342E-3</v>
      </c>
      <c r="E26" s="8">
        <f>A.R!F26/A.R!H26</f>
        <v>1.2963118853315347</v>
      </c>
      <c r="F26" s="8">
        <f t="shared" si="0"/>
        <v>1.1858476141904677E-2</v>
      </c>
      <c r="G26" s="8">
        <f>(A.R!O26+A.R!I26)/(A.R!P26+A.R!I26)</f>
        <v>154.81075875590821</v>
      </c>
    </row>
    <row r="27" spans="1:7" x14ac:dyDescent="0.25">
      <c r="A27">
        <v>26</v>
      </c>
      <c r="B27" s="8">
        <f>A.R!J27/A.R!F27</f>
        <v>0.94238732704715811</v>
      </c>
      <c r="C27" s="8">
        <f>A.R!K27/A.R!J27</f>
        <v>-8.2635948534049375E-2</v>
      </c>
      <c r="D27" s="8">
        <f>C27/A.R!N27</f>
        <v>-8.9399558060839573E-2</v>
      </c>
      <c r="E27" s="8">
        <f>A.R!F27/A.R!H27</f>
        <v>1.4547704893732856</v>
      </c>
      <c r="F27" s="8">
        <f t="shared" si="0"/>
        <v>-0.13005583882992305</v>
      </c>
      <c r="G27" s="8">
        <f>(A.R!O27+A.R!I27)/(A.R!P27+A.R!I27)</f>
        <v>116.24675182077459</v>
      </c>
    </row>
    <row r="28" spans="1:7" x14ac:dyDescent="0.25">
      <c r="A28">
        <v>27</v>
      </c>
      <c r="B28" s="8">
        <f>A.R!J28/A.R!F28</f>
        <v>5.7893848836742068</v>
      </c>
      <c r="C28" s="8">
        <f>A.R!K28/A.R!J28</f>
        <v>-2.6612340446595814E-2</v>
      </c>
      <c r="D28" s="8">
        <f>C28/A.R!N28</f>
        <v>-4.9476939931119455E-3</v>
      </c>
      <c r="E28" s="8">
        <f>A.R!F28/A.R!H28</f>
        <v>6.5950725920455575</v>
      </c>
      <c r="F28" s="8">
        <f t="shared" si="0"/>
        <v>-3.263040104780103E-2</v>
      </c>
      <c r="G28" s="8">
        <f>(A.R!O28+A.R!I28)/(A.R!P28+A.R!I28)</f>
        <v>7.5885069771531759</v>
      </c>
    </row>
    <row r="29" spans="1:7" x14ac:dyDescent="0.25">
      <c r="A29">
        <v>28</v>
      </c>
      <c r="B29" s="8">
        <f>A.R!J29/A.R!F29</f>
        <v>6.8945187171069318</v>
      </c>
      <c r="C29" s="8">
        <f>A.R!K29/A.R!J29</f>
        <v>-1.6073719205165135E-2</v>
      </c>
      <c r="D29" s="8">
        <f>C29/A.R!N29</f>
        <v>-2.8925134432112283E-3</v>
      </c>
      <c r="E29" s="8">
        <f>A.R!F29/A.R!H29</f>
        <v>11.666400994180611</v>
      </c>
      <c r="F29" s="8">
        <f t="shared" si="0"/>
        <v>-3.3745221709560257E-2</v>
      </c>
      <c r="G29" s="8">
        <f>(A.R!O29+A.R!I29)/(A.R!P29+A.R!I29)</f>
        <v>10.898973188693493</v>
      </c>
    </row>
    <row r="30" spans="1:7" x14ac:dyDescent="0.25">
      <c r="A30">
        <v>29</v>
      </c>
      <c r="B30" s="8">
        <f>A.R!J30/A.R!F30</f>
        <v>2.2651344257197885</v>
      </c>
      <c r="C30" s="8">
        <f>A.R!K30/A.R!J30</f>
        <v>-6.3858648869058302E-2</v>
      </c>
      <c r="D30" s="8">
        <f>C30/A.R!N30</f>
        <v>-3.1836015421821053E-2</v>
      </c>
      <c r="E30" s="8">
        <f>A.R!F30/A.R!H30</f>
        <v>7.1998224922316796</v>
      </c>
      <c r="F30" s="8">
        <f t="shared" si="0"/>
        <v>-0.22921365989706183</v>
      </c>
      <c r="G30" s="8">
        <f>(A.R!O30+A.R!I30)/(A.R!P30+A.R!I30)</f>
        <v>14.655039809631939</v>
      </c>
    </row>
    <row r="31" spans="1:7" x14ac:dyDescent="0.25">
      <c r="A31">
        <v>30</v>
      </c>
      <c r="B31" s="8">
        <f>A.R!J31/A.R!F31</f>
        <v>1.4957493729646154</v>
      </c>
      <c r="C31" s="8">
        <f>A.R!K31/A.R!J31</f>
        <v>-6.0075795282775277E-2</v>
      </c>
      <c r="D31" s="8">
        <f>C31/A.R!N31</f>
        <v>-3.7093581943369598E-2</v>
      </c>
      <c r="E31" s="8">
        <f>A.R!F31/A.R!H31</f>
        <v>24.416247144542965</v>
      </c>
      <c r="F31" s="8">
        <f t="shared" si="0"/>
        <v>-0.90568606420566844</v>
      </c>
      <c r="G31" s="8">
        <f>(A.R!O31+A.R!I31)/(A.R!P31+A.R!I31)</f>
        <v>9.7225706799074434</v>
      </c>
    </row>
    <row r="32" spans="1:7" x14ac:dyDescent="0.25">
      <c r="A32">
        <v>31</v>
      </c>
      <c r="B32" s="8">
        <f>A.R!J32/A.R!F32</f>
        <v>4.5884379817637608</v>
      </c>
      <c r="C32" s="8">
        <f>A.R!K32/A.R!J32</f>
        <v>9.3013104505771105E-3</v>
      </c>
      <c r="D32" s="8">
        <f>C32/A.R!N32</f>
        <v>1.4152708934011703E-3</v>
      </c>
      <c r="E32" s="8">
        <f>A.R!F32/A.R!H32</f>
        <v>1.2684760688803678</v>
      </c>
      <c r="F32" s="8">
        <f t="shared" si="0"/>
        <v>1.7952372592623224E-3</v>
      </c>
      <c r="G32" s="8">
        <f>(A.R!O32+A.R!I32)/(A.R!P32+A.R!I32)</f>
        <v>1.7029471279214174</v>
      </c>
    </row>
    <row r="33" spans="1:7" x14ac:dyDescent="0.25">
      <c r="A33">
        <v>32</v>
      </c>
      <c r="B33" s="8">
        <f>A.R!J33/A.R!F33</f>
        <v>5.4111878970962506</v>
      </c>
      <c r="C33" s="8">
        <f>A.R!K33/A.R!J33</f>
        <v>7.1486965322928421E-3</v>
      </c>
      <c r="D33" s="8">
        <f>C33/A.R!N33</f>
        <v>1.2915147149925653E-3</v>
      </c>
      <c r="E33" s="8">
        <f>A.R!F33/A.R!H33</f>
        <v>1.4119333697007521</v>
      </c>
      <c r="F33" s="8">
        <f t="shared" si="0"/>
        <v>1.8235327235575592E-3</v>
      </c>
      <c r="G33" s="8">
        <f>(A.R!O33+A.R!I33)/(A.R!P33+A.R!I33)</f>
        <v>1.3886247416209072</v>
      </c>
    </row>
    <row r="34" spans="1:7" x14ac:dyDescent="0.25">
      <c r="A34">
        <v>33</v>
      </c>
      <c r="B34" s="8">
        <f>A.R!J34/A.R!F34</f>
        <v>0.99054395155388053</v>
      </c>
      <c r="C34" s="8">
        <f>A.R!K34/A.R!J34</f>
        <v>0.1157705366916363</v>
      </c>
      <c r="D34" s="8">
        <f>C34/A.R!N34</f>
        <v>0.11266830968885917</v>
      </c>
      <c r="E34" s="8">
        <f>A.R!F34/A.R!H34</f>
        <v>1.3552213637552082</v>
      </c>
      <c r="F34" s="8">
        <f t="shared" si="0"/>
        <v>0.15269050030852988</v>
      </c>
      <c r="G34" s="8">
        <f>(A.R!O34+A.R!I34)/(A.R!P34+A.R!I34)</f>
        <v>67.456430581984606</v>
      </c>
    </row>
    <row r="35" spans="1:7" x14ac:dyDescent="0.25">
      <c r="A35">
        <v>34</v>
      </c>
      <c r="B35" s="8">
        <f>A.R!J35/A.R!F35</f>
        <v>0.47830590904670345</v>
      </c>
      <c r="C35" s="8">
        <f>A.R!K35/A.R!J35</f>
        <v>-5.4935400251033349E-2</v>
      </c>
      <c r="D35" s="8">
        <f>C35/A.R!N35</f>
        <v>-0.11881576306195413</v>
      </c>
      <c r="E35" s="8">
        <f>A.R!F35/A.R!H35</f>
        <v>1.4212373855258658</v>
      </c>
      <c r="F35" s="8">
        <f t="shared" si="0"/>
        <v>-0.16886540445343243</v>
      </c>
      <c r="G35" s="8">
        <f>(A.R!O35+A.R!I35)/(A.R!P35+A.R!I35)</f>
        <v>52.322623967450347</v>
      </c>
    </row>
    <row r="36" spans="1:7" x14ac:dyDescent="0.25">
      <c r="A36">
        <v>35</v>
      </c>
      <c r="B36" s="8">
        <f>A.R!J36/A.R!F36</f>
        <v>7.0856939927223221</v>
      </c>
      <c r="C36" s="8">
        <f>A.R!K36/A.R!J36</f>
        <v>-0.11143484052230061</v>
      </c>
      <c r="D36" s="8">
        <f>C36/A.R!N36</f>
        <v>-1.9025182080166073E-2</v>
      </c>
      <c r="E36" s="8">
        <f>A.R!F36/A.R!H36</f>
        <v>-3.6873087457737222E-2</v>
      </c>
      <c r="F36" s="8">
        <f t="shared" si="0"/>
        <v>7.0151720274133861E-4</v>
      </c>
      <c r="G36" s="8">
        <f>(A.R!O36+A.R!I36)/(A.R!P36+A.R!I36)</f>
        <v>74.632329733295506</v>
      </c>
    </row>
    <row r="37" spans="1:7" x14ac:dyDescent="0.25">
      <c r="A37">
        <v>36</v>
      </c>
      <c r="B37" s="8">
        <f>A.R!J37/A.R!F37</f>
        <v>4.4428544850374774</v>
      </c>
      <c r="C37" s="8">
        <f>A.R!K37/A.R!J37</f>
        <v>-0.55938016382579825</v>
      </c>
      <c r="D37" s="8">
        <f>C37/A.R!N37</f>
        <v>-0.14012449728247373</v>
      </c>
      <c r="E37" s="8">
        <f>A.R!F37/A.R!H37</f>
        <v>-2.8014548745868884E-2</v>
      </c>
      <c r="F37" s="8">
        <f t="shared" si="0"/>
        <v>3.925524559610232E-3</v>
      </c>
      <c r="G37" s="8">
        <f>(A.R!O37+A.R!I37)/(A.R!P37+A.R!I37)</f>
        <v>86.703187539444286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A.R</vt:lpstr>
      <vt:lpstr>TABULASI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I N D O W S</dc:creator>
  <cp:lastModifiedBy>Sintiya</cp:lastModifiedBy>
  <dcterms:created xsi:type="dcterms:W3CDTF">2023-09-14T02:57:25Z</dcterms:created>
  <dcterms:modified xsi:type="dcterms:W3CDTF">2023-11-16T13:39:30Z</dcterms:modified>
</cp:coreProperties>
</file>